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/>
  <mc:AlternateContent xmlns:mc="http://schemas.openxmlformats.org/markup-compatibility/2006">
    <mc:Choice Requires="x15">
      <x15ac:absPath xmlns:x15ac="http://schemas.microsoft.com/office/spreadsheetml/2010/11/ac" url="/Users/margadev/Downloads/Project Marga/Dokumen untuk Artikel/"/>
    </mc:Choice>
  </mc:AlternateContent>
  <xr:revisionPtr revIDLastSave="0" documentId="13_ncr:1_{CC966F5C-4D35-6941-B706-0932F5B8C499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README" sheetId="1" r:id="rId1"/>
    <sheet name="Settings" sheetId="2" r:id="rId2"/>
    <sheet name="Live_Schedule" sheetId="3" r:id="rId3"/>
    <sheet name="Campaign_Plan" sheetId="4" r:id="rId4"/>
    <sheet name="Creative_Tracker" sheetId="5" r:id="rId5"/>
    <sheet name="Affiliate_Tracker" sheetId="6" r:id="rId6"/>
    <sheet name="Performance_Log" sheetId="7" r:id="rId7"/>
    <sheet name="Daily_Pacing" sheetId="8" r:id="rId8"/>
    <sheet name="Dashboard" sheetId="9" r:id="rId9"/>
    <sheet name="Charts_Data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0" l="1"/>
  <c r="F6" i="10"/>
  <c r="D6" i="10"/>
  <c r="C6" i="10"/>
  <c r="B6" i="10"/>
  <c r="G6" i="10" s="1"/>
  <c r="H5" i="10"/>
  <c r="F5" i="10"/>
  <c r="D5" i="10"/>
  <c r="C5" i="10"/>
  <c r="B5" i="10"/>
  <c r="G5" i="10" s="1"/>
  <c r="H4" i="10"/>
  <c r="F4" i="10"/>
  <c r="D4" i="10"/>
  <c r="C4" i="10"/>
  <c r="B4" i="10"/>
  <c r="E4" i="10" s="1"/>
  <c r="H3" i="10"/>
  <c r="F3" i="10"/>
  <c r="D3" i="10"/>
  <c r="C3" i="10"/>
  <c r="B3" i="10"/>
  <c r="E3" i="10" s="1"/>
  <c r="H2" i="10"/>
  <c r="F2" i="10"/>
  <c r="D2" i="10"/>
  <c r="C2" i="10"/>
  <c r="B2" i="10"/>
  <c r="G2" i="10" s="1"/>
  <c r="B3" i="9"/>
  <c r="B4" i="9" s="1"/>
  <c r="B2" i="9"/>
  <c r="B6" i="9" s="1"/>
  <c r="E6" i="8"/>
  <c r="F6" i="8" s="1"/>
  <c r="H6" i="8" s="1"/>
  <c r="D6" i="8"/>
  <c r="G6" i="8" s="1"/>
  <c r="G5" i="8"/>
  <c r="E5" i="8"/>
  <c r="F5" i="8" s="1"/>
  <c r="H5" i="8" s="1"/>
  <c r="D5" i="8"/>
  <c r="E4" i="8"/>
  <c r="F4" i="8" s="1"/>
  <c r="H4" i="8" s="1"/>
  <c r="D4" i="8"/>
  <c r="G4" i="8" s="1"/>
  <c r="G3" i="8"/>
  <c r="E3" i="8"/>
  <c r="F3" i="8" s="1"/>
  <c r="H3" i="8" s="1"/>
  <c r="D3" i="8"/>
  <c r="E2" i="8"/>
  <c r="D2" i="8"/>
  <c r="G2" i="8" s="1"/>
  <c r="AQ6" i="7"/>
  <c r="AP6" i="7"/>
  <c r="AO6" i="7"/>
  <c r="AN6" i="7"/>
  <c r="AM6" i="7"/>
  <c r="AL6" i="7"/>
  <c r="AK6" i="7"/>
  <c r="AJ6" i="7"/>
  <c r="AI6" i="7"/>
  <c r="AQ5" i="7"/>
  <c r="AP5" i="7"/>
  <c r="AO5" i="7"/>
  <c r="AN5" i="7"/>
  <c r="AM5" i="7"/>
  <c r="AL5" i="7"/>
  <c r="AK5" i="7"/>
  <c r="AJ5" i="7"/>
  <c r="AI5" i="7"/>
  <c r="AQ4" i="7"/>
  <c r="AP4" i="7"/>
  <c r="AO4" i="7"/>
  <c r="AN4" i="7"/>
  <c r="AM4" i="7"/>
  <c r="AL4" i="7"/>
  <c r="AK4" i="7"/>
  <c r="AJ4" i="7"/>
  <c r="AI4" i="7"/>
  <c r="AQ3" i="7"/>
  <c r="AP3" i="7"/>
  <c r="AO3" i="7"/>
  <c r="AN3" i="7"/>
  <c r="AM3" i="7"/>
  <c r="AL3" i="7"/>
  <c r="AK3" i="7"/>
  <c r="AJ3" i="7"/>
  <c r="AI3" i="7"/>
  <c r="AQ2" i="7"/>
  <c r="AP2" i="7"/>
  <c r="AO2" i="7"/>
  <c r="AN2" i="7"/>
  <c r="AM2" i="7"/>
  <c r="AL2" i="7"/>
  <c r="AK2" i="7"/>
  <c r="AJ2" i="7"/>
  <c r="AI2" i="7"/>
  <c r="F2" i="6"/>
  <c r="F2" i="8" l="1"/>
  <c r="H2" i="8" s="1"/>
  <c r="E2" i="10"/>
  <c r="G4" i="10"/>
  <c r="B11" i="9"/>
  <c r="G3" i="10"/>
  <c r="B9" i="9"/>
  <c r="B10" i="9"/>
  <c r="E6" i="10"/>
  <c r="E5" i="10"/>
  <c r="B5" i="9"/>
  <c r="B8" i="9" s="1"/>
  <c r="B7" i="9" l="1"/>
</calcChain>
</file>

<file path=xl/sharedStrings.xml><?xml version="1.0" encoding="utf-8"?>
<sst xmlns="http://schemas.openxmlformats.org/spreadsheetml/2006/main" count="260" uniqueCount="150">
  <si>
    <t>GMV Max 11.11 Planner v2 — Excel &amp; Google Sheets Compatible</t>
  </si>
  <si>
    <t>Langkah pakai:</t>
  </si>
  <si>
    <t>1) Buka file di Excel atau impor ke Google Sheets (File &gt; Import &gt; Upload).</t>
  </si>
  <si>
    <t>2) Isi 'Settings' (Target ROI, tanggal kampanye, ambang tindakan).</t>
  </si>
  <si>
    <t>3) Rencanakan Live di 'Live_Schedule' dan kampanye di 'Campaign_Plan'.</t>
  </si>
  <si>
    <t>4) Tempel ekspor mentah per jam/hari ke 'Performance_Log'.</t>
  </si>
  <si>
    <t>5) Lihat 'Daily_Pacing' &amp; 'Dashboard' untuk KPI dan saran tindakan.</t>
  </si>
  <si>
    <t>Catatan: Formula hanya menggunakan SUMIFS/IFERROR agar stabil lintas platform.</t>
  </si>
  <si>
    <t>Key</t>
  </si>
  <si>
    <t>Value</t>
  </si>
  <si>
    <t>Default_Target_ROI</t>
  </si>
  <si>
    <t>ROI_Action_Threshold</t>
  </si>
  <si>
    <t>Start_Date</t>
  </si>
  <si>
    <t>2025-11-09</t>
  </si>
  <si>
    <t>Peak_Date</t>
  </si>
  <si>
    <t>2025-11-11</t>
  </si>
  <si>
    <t>End_Date</t>
  </si>
  <si>
    <t>2025-11-13</t>
  </si>
  <si>
    <t>Currency</t>
  </si>
  <si>
    <t>IDR</t>
  </si>
  <si>
    <t>Timezone</t>
  </si>
  <si>
    <t>Asia/Jakarta</t>
  </si>
  <si>
    <t>Date</t>
  </si>
  <si>
    <t>Start_Time</t>
  </si>
  <si>
    <t>End_Time</t>
  </si>
  <si>
    <t>Host</t>
  </si>
  <si>
    <t>Live_Session_ID</t>
  </si>
  <si>
    <t>Products</t>
  </si>
  <si>
    <t>Voucher</t>
  </si>
  <si>
    <t>Max_Delivery_On</t>
  </si>
  <si>
    <t>Budget_Window</t>
  </si>
  <si>
    <t>19:00</t>
  </si>
  <si>
    <t>22:00</t>
  </si>
  <si>
    <t>Isi nama host</t>
  </si>
  <si>
    <t>live-1111-01</t>
  </si>
  <si>
    <t>SKU A, SKU B</t>
  </si>
  <si>
    <t>LIVE1111</t>
  </si>
  <si>
    <t>TRUE</t>
  </si>
  <si>
    <t>10000000</t>
  </si>
  <si>
    <t>Campaign_Name</t>
  </si>
  <si>
    <t>Campaign_Type</t>
  </si>
  <si>
    <t>Target_ROI</t>
  </si>
  <si>
    <t>Daily_Budget</t>
  </si>
  <si>
    <t>Status</t>
  </si>
  <si>
    <t>Max_Delivery_Slots</t>
  </si>
  <si>
    <t>Notes</t>
  </si>
  <si>
    <t>LIVE-1111-Peak</t>
  </si>
  <si>
    <t>LIVE GMV Max</t>
  </si>
  <si>
    <t>20000000</t>
  </si>
  <si>
    <t>Active</t>
  </si>
  <si>
    <t>Yes</t>
  </si>
  <si>
    <t>Jadwal puncak mengikuti Live_Schedule</t>
  </si>
  <si>
    <t>Asset_ID</t>
  </si>
  <si>
    <t>Type</t>
  </si>
  <si>
    <t>Hook</t>
  </si>
  <si>
    <t>Format</t>
  </si>
  <si>
    <t>Creator</t>
  </si>
  <si>
    <t>Link</t>
  </si>
  <si>
    <t>Best_Performer</t>
  </si>
  <si>
    <t>Use_In_GMV_Max</t>
  </si>
  <si>
    <t>CR-001</t>
  </si>
  <si>
    <t>UGC Vertical</t>
  </si>
  <si>
    <t>Diskon kilat 11.11</t>
  </si>
  <si>
    <t>9:16 Video</t>
  </si>
  <si>
    <t>Nama Kreator</t>
  </si>
  <si>
    <t>https://example.com/video</t>
  </si>
  <si>
    <t>FALSE</t>
  </si>
  <si>
    <t>Video_Link</t>
  </si>
  <si>
    <t>Orders</t>
  </si>
  <si>
    <t>GMV</t>
  </si>
  <si>
    <t>Commission_Rate</t>
  </si>
  <si>
    <t>Commission_Cost</t>
  </si>
  <si>
    <t>Kreator A</t>
  </si>
  <si>
    <t>https://example.com/tt</t>
  </si>
  <si>
    <t>Source_File</t>
  </si>
  <si>
    <t>Imported_At</t>
  </si>
  <si>
    <t>DateTime</t>
  </si>
  <si>
    <t>Hour</t>
  </si>
  <si>
    <t>Campaign_ID</t>
  </si>
  <si>
    <t>Adgroup_ID</t>
  </si>
  <si>
    <t>Adgroup_Name</t>
  </si>
  <si>
    <t>Ad_ID</t>
  </si>
  <si>
    <t>Ad_Name</t>
  </si>
  <si>
    <t>Objective</t>
  </si>
  <si>
    <t>Channel</t>
  </si>
  <si>
    <t>Placement</t>
  </si>
  <si>
    <t>Product_Name</t>
  </si>
  <si>
    <t>SKU</t>
  </si>
  <si>
    <t>Product_ID</t>
  </si>
  <si>
    <t>Budget</t>
  </si>
  <si>
    <t>Spend</t>
  </si>
  <si>
    <t>Impressions</t>
  </si>
  <si>
    <t>Clicks</t>
  </si>
  <si>
    <t>Add_to_Cart</t>
  </si>
  <si>
    <t>Checkouts</t>
  </si>
  <si>
    <t>Voucher_Cost</t>
  </si>
  <si>
    <t>Affiliate_Commission</t>
  </si>
  <si>
    <t>Fulfilment_Cost</t>
  </si>
  <si>
    <t>Other_Costs</t>
  </si>
  <si>
    <t>Profit</t>
  </si>
  <si>
    <t>ROI</t>
  </si>
  <si>
    <t>CPM</t>
  </si>
  <si>
    <t>CPC</t>
  </si>
  <si>
    <t>CTR</t>
  </si>
  <si>
    <t>CVR</t>
  </si>
  <si>
    <t>AOV</t>
  </si>
  <si>
    <t>ATC_Rate</t>
  </si>
  <si>
    <t>Checkout_Rate</t>
  </si>
  <si>
    <t>Live_Share_GMV</t>
  </si>
  <si>
    <t>seed.csv</t>
  </si>
  <si>
    <t>2025-11-02T07:33:46</t>
  </si>
  <si>
    <t>2025-11-09 19:00</t>
  </si>
  <si>
    <t>C-1001</t>
  </si>
  <si>
    <t>GMV-Prep</t>
  </si>
  <si>
    <t>AG-2001</t>
  </si>
  <si>
    <t>Feed-AG</t>
  </si>
  <si>
    <t>AD-3001</t>
  </si>
  <si>
    <t>Feed-AD</t>
  </si>
  <si>
    <t>GMV Max</t>
  </si>
  <si>
    <t>Sales</t>
  </si>
  <si>
    <t>Feed</t>
  </si>
  <si>
    <t>In-App</t>
  </si>
  <si>
    <t>SKU A</t>
  </si>
  <si>
    <t>SKU-A</t>
  </si>
  <si>
    <t>SKU-A-ID</t>
  </si>
  <si>
    <t>2025-11-10 19:00</t>
  </si>
  <si>
    <t>2025-11-10</t>
  </si>
  <si>
    <t>2025-11-11 20:00</t>
  </si>
  <si>
    <t>Live-AG</t>
  </si>
  <si>
    <t>Live-AD</t>
  </si>
  <si>
    <t>Live</t>
  </si>
  <si>
    <t>Nama Host</t>
  </si>
  <si>
    <t>2025-11-12 19:00</t>
  </si>
  <si>
    <t>2025-11-12</t>
  </si>
  <si>
    <t>2025-11-13 19:00</t>
  </si>
  <si>
    <t>Planned_Budget</t>
  </si>
  <si>
    <t>Planned_ROI</t>
  </si>
  <si>
    <t>Actual_Spend</t>
  </si>
  <si>
    <t>Actual_GMV</t>
  </si>
  <si>
    <t>Actual_ROI</t>
  </si>
  <si>
    <t>Delta_Spend</t>
  </si>
  <si>
    <t>Action_Suggestion</t>
  </si>
  <si>
    <t>Metric</t>
  </si>
  <si>
    <t>StartDate</t>
  </si>
  <si>
    <t>EndDate</t>
  </si>
  <si>
    <t>Total GMV</t>
  </si>
  <si>
    <t>Total Orders</t>
  </si>
  <si>
    <t>Total Spend</t>
  </si>
  <si>
    <t>Live_GMV</t>
  </si>
  <si>
    <t>NonLive_GMV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</si>
</sst>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tabSelected="1"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3" spans="1:1" x14ac:dyDescent="0.2">
      <c r="A3" t="s">
        <v>1</v>
      </c>
    </row>
    <row r="4" spans="1:1" x14ac:dyDescent="0.2">
      <c r="A4" t="s">
        <v>2</v>
      </c>
    </row>
    <row r="5" spans="1:1" x14ac:dyDescent="0.2">
      <c r="A5" t="s">
        <v>3</v>
      </c>
    </row>
    <row r="6" spans="1:1" x14ac:dyDescent="0.2">
      <c r="A6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10" spans="1:1" x14ac:dyDescent="0.2">
      <c r="A10" t="s">
        <v>7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"/>
  <sheetViews>
    <sheetView workbookViewId="0">
      <selection activeCell="A3" sqref="A3"/>
    </sheetView>
  </sheetViews>
  <sheetFormatPr baseColWidth="10" defaultColWidth="8.83203125" defaultRowHeight="15" x14ac:dyDescent="0.2"/>
  <cols>
    <col min="1" max="1" width="12" customWidth="1"/>
    <col min="2" max="2" width="11" customWidth="1"/>
    <col min="6" max="6" width="9.83203125" customWidth="1"/>
    <col min="7" max="7" width="13.6640625" customWidth="1"/>
    <col min="8" max="8" width="13.5" customWidth="1"/>
  </cols>
  <sheetData>
    <row r="1" spans="1:8" x14ac:dyDescent="0.2">
      <c r="A1" t="s">
        <v>22</v>
      </c>
      <c r="B1" t="s">
        <v>69</v>
      </c>
      <c r="C1" t="s">
        <v>90</v>
      </c>
      <c r="D1" t="s">
        <v>68</v>
      </c>
      <c r="E1" t="s">
        <v>100</v>
      </c>
      <c r="F1" t="s">
        <v>148</v>
      </c>
      <c r="G1" t="s">
        <v>149</v>
      </c>
      <c r="H1" t="s">
        <v>41</v>
      </c>
    </row>
    <row r="2" spans="1:8" x14ac:dyDescent="0.2">
      <c r="A2" t="s">
        <v>13</v>
      </c>
      <c r="B2">
        <f>IFERROR(SUMIFS(Performance_Log!AD:AD,Performance_Log!D:D,A2),0)</f>
        <v>5000000</v>
      </c>
      <c r="C2">
        <f>IFERROR(SUMIFS(Performance_Log!X:X,Performance_Log!D:D,A2),0)</f>
        <v>2000000</v>
      </c>
      <c r="D2">
        <f>IFERROR(SUMIFS(Performance_Log!AC:AC,Performance_Log!D:D,A2),0)</f>
        <v>250</v>
      </c>
      <c r="E2">
        <f>IFERROR(B2/C2,0)</f>
        <v>2.5</v>
      </c>
      <c r="F2">
        <f>IFERROR(SUMIFS(Performance_Log!AD:AD,Performance_Log!D:D,A2,Performance_Log!O:O,"Live"),0)</f>
        <v>0</v>
      </c>
      <c r="G2">
        <f>MAX(B2-F2,0)</f>
        <v>5000000</v>
      </c>
      <c r="H2">
        <f>Settings!$B$2</f>
        <v>3</v>
      </c>
    </row>
    <row r="3" spans="1:8" x14ac:dyDescent="0.2">
      <c r="A3" t="s">
        <v>126</v>
      </c>
      <c r="B3">
        <f>IFERROR(SUMIFS(Performance_Log!AD:AD,Performance_Log!D:D,A3),0)</f>
        <v>5000000</v>
      </c>
      <c r="C3">
        <f>IFERROR(SUMIFS(Performance_Log!X:X,Performance_Log!D:D,A3),0)</f>
        <v>2000000</v>
      </c>
      <c r="D3">
        <f>IFERROR(SUMIFS(Performance_Log!AC:AC,Performance_Log!D:D,A3),0)</f>
        <v>250</v>
      </c>
      <c r="E3">
        <f>IFERROR(B3/C3,0)</f>
        <v>2.5</v>
      </c>
      <c r="F3">
        <f>IFERROR(SUMIFS(Performance_Log!AD:AD,Performance_Log!D:D,A3,Performance_Log!O:O,"Live"),0)</f>
        <v>0</v>
      </c>
      <c r="G3">
        <f>MAX(B3-F3,0)</f>
        <v>5000000</v>
      </c>
      <c r="H3">
        <f>Settings!$B$2</f>
        <v>3</v>
      </c>
    </row>
    <row r="4" spans="1:8" x14ac:dyDescent="0.2">
      <c r="A4" t="s">
        <v>15</v>
      </c>
      <c r="B4">
        <f>IFERROR(SUMIFS(Performance_Log!AD:AD,Performance_Log!D:D,A4),0)</f>
        <v>24000000</v>
      </c>
      <c r="C4">
        <f>IFERROR(SUMIFS(Performance_Log!X:X,Performance_Log!D:D,A4),0)</f>
        <v>8000000</v>
      </c>
      <c r="D4">
        <f>IFERROR(SUMIFS(Performance_Log!AC:AC,Performance_Log!D:D,A4),0)</f>
        <v>1100</v>
      </c>
      <c r="E4">
        <f>IFERROR(B4/C4,0)</f>
        <v>3</v>
      </c>
      <c r="F4">
        <f>IFERROR(SUMIFS(Performance_Log!AD:AD,Performance_Log!D:D,A4,Performance_Log!O:O,"Live"),0)</f>
        <v>24000000</v>
      </c>
      <c r="G4">
        <f>MAX(B4-F4,0)</f>
        <v>0</v>
      </c>
      <c r="H4">
        <f>Settings!$B$2</f>
        <v>3</v>
      </c>
    </row>
    <row r="5" spans="1:8" x14ac:dyDescent="0.2">
      <c r="A5" t="s">
        <v>133</v>
      </c>
      <c r="B5">
        <f>IFERROR(SUMIFS(Performance_Log!AD:AD,Performance_Log!D:D,A5),0)</f>
        <v>5000000</v>
      </c>
      <c r="C5">
        <f>IFERROR(SUMIFS(Performance_Log!X:X,Performance_Log!D:D,A5),0)</f>
        <v>2000000</v>
      </c>
      <c r="D5">
        <f>IFERROR(SUMIFS(Performance_Log!AC:AC,Performance_Log!D:D,A5),0)</f>
        <v>250</v>
      </c>
      <c r="E5">
        <f>IFERROR(B5/C5,0)</f>
        <v>2.5</v>
      </c>
      <c r="F5">
        <f>IFERROR(SUMIFS(Performance_Log!AD:AD,Performance_Log!D:D,A5,Performance_Log!O:O,"Live"),0)</f>
        <v>0</v>
      </c>
      <c r="G5">
        <f>MAX(B5-F5,0)</f>
        <v>5000000</v>
      </c>
      <c r="H5">
        <f>Settings!$B$2</f>
        <v>3</v>
      </c>
    </row>
    <row r="6" spans="1:8" x14ac:dyDescent="0.2">
      <c r="A6" t="s">
        <v>17</v>
      </c>
      <c r="B6">
        <f>IFERROR(SUMIFS(Performance_Log!AD:AD,Performance_Log!D:D,A6),0)</f>
        <v>5000000</v>
      </c>
      <c r="C6">
        <f>IFERROR(SUMIFS(Performance_Log!X:X,Performance_Log!D:D,A6),0)</f>
        <v>2000000</v>
      </c>
      <c r="D6">
        <f>IFERROR(SUMIFS(Performance_Log!AC:AC,Performance_Log!D:D,A6),0)</f>
        <v>250</v>
      </c>
      <c r="E6">
        <f>IFERROR(B6/C6,0)</f>
        <v>2.5</v>
      </c>
      <c r="F6">
        <f>IFERROR(SUMIFS(Performance_Log!AD:AD,Performance_Log!D:D,A6,Performance_Log!O:O,"Live"),0)</f>
        <v>0</v>
      </c>
      <c r="G6">
        <f>MAX(B6-F6,0)</f>
        <v>5000000</v>
      </c>
      <c r="H6">
        <f>Settings!$B$2</f>
        <v>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/>
  </sheetViews>
  <sheetFormatPr baseColWidth="10" defaultColWidth="8.83203125" defaultRowHeight="15" x14ac:dyDescent="0.2"/>
  <cols>
    <col min="1" max="1" width="20.5" customWidth="1"/>
    <col min="2" max="2" width="14" customWidth="1"/>
  </cols>
  <sheetData>
    <row r="1" spans="1:2" x14ac:dyDescent="0.2">
      <c r="A1" t="s">
        <v>8</v>
      </c>
      <c r="B1" t="s">
        <v>9</v>
      </c>
    </row>
    <row r="2" spans="1:2" x14ac:dyDescent="0.2">
      <c r="A2" t="s">
        <v>10</v>
      </c>
      <c r="B2">
        <v>3</v>
      </c>
    </row>
    <row r="3" spans="1:2" x14ac:dyDescent="0.2">
      <c r="A3" t="s">
        <v>11</v>
      </c>
      <c r="B3">
        <v>0.9</v>
      </c>
    </row>
    <row r="4" spans="1:2" x14ac:dyDescent="0.2">
      <c r="A4" t="s">
        <v>12</v>
      </c>
      <c r="B4" t="s">
        <v>13</v>
      </c>
    </row>
    <row r="5" spans="1:2" x14ac:dyDescent="0.2">
      <c r="A5" t="s">
        <v>14</v>
      </c>
      <c r="B5" t="s">
        <v>15</v>
      </c>
    </row>
    <row r="6" spans="1:2" x14ac:dyDescent="0.2">
      <c r="A6" t="s">
        <v>16</v>
      </c>
      <c r="B6" t="s">
        <v>17</v>
      </c>
    </row>
    <row r="7" spans="1:2" x14ac:dyDescent="0.2">
      <c r="A7" t="s">
        <v>18</v>
      </c>
      <c r="B7" t="s">
        <v>19</v>
      </c>
    </row>
    <row r="8" spans="1:2" x14ac:dyDescent="0.2">
      <c r="A8" t="s">
        <v>20</v>
      </c>
      <c r="B8" t="s">
        <v>21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"/>
  <sheetViews>
    <sheetView workbookViewId="0">
      <selection activeCell="I1" sqref="I1:I1048576"/>
    </sheetView>
  </sheetViews>
  <sheetFormatPr baseColWidth="10" defaultColWidth="8.83203125" defaultRowHeight="15" x14ac:dyDescent="0.2"/>
  <cols>
    <col min="1" max="1" width="12.1640625" customWidth="1"/>
    <col min="2" max="4" width="14.1640625" customWidth="1"/>
    <col min="5" max="5" width="13.6640625" customWidth="1"/>
    <col min="6" max="6" width="13.33203125" customWidth="1"/>
    <col min="8" max="8" width="12.6640625" customWidth="1"/>
    <col min="9" max="9" width="15.6640625" customWidth="1"/>
  </cols>
  <sheetData>
    <row r="1" spans="1:9" x14ac:dyDescent="0.2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2">
      <c r="A2" t="s">
        <v>15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"/>
  <sheetViews>
    <sheetView workbookViewId="0"/>
  </sheetViews>
  <sheetFormatPr baseColWidth="10" defaultColWidth="8.83203125" defaultRowHeight="15" x14ac:dyDescent="0.2"/>
  <cols>
    <col min="1" max="1" width="17.33203125" customWidth="1"/>
    <col min="2" max="2" width="16.5" customWidth="1"/>
    <col min="3" max="3" width="14.6640625" customWidth="1"/>
    <col min="4" max="4" width="13.83203125" customWidth="1"/>
    <col min="6" max="6" width="19" customWidth="1"/>
    <col min="7" max="7" width="33.1640625" customWidth="1"/>
  </cols>
  <sheetData>
    <row r="1" spans="1:7" x14ac:dyDescent="0.2">
      <c r="A1" t="s">
        <v>39</v>
      </c>
      <c r="B1" t="s">
        <v>40</v>
      </c>
      <c r="C1" t="s">
        <v>41</v>
      </c>
      <c r="D1" t="s">
        <v>42</v>
      </c>
      <c r="E1" t="s">
        <v>43</v>
      </c>
      <c r="F1" t="s">
        <v>44</v>
      </c>
      <c r="G1" t="s">
        <v>45</v>
      </c>
    </row>
    <row r="2" spans="1:7" x14ac:dyDescent="0.2">
      <c r="A2" t="s">
        <v>46</v>
      </c>
      <c r="B2" t="s">
        <v>47</v>
      </c>
      <c r="C2">
        <v>3</v>
      </c>
      <c r="D2" t="s">
        <v>48</v>
      </c>
      <c r="E2" t="s">
        <v>49</v>
      </c>
      <c r="F2" t="s">
        <v>50</v>
      </c>
      <c r="G2" t="s">
        <v>51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"/>
  <sheetViews>
    <sheetView workbookViewId="0"/>
  </sheetViews>
  <sheetFormatPr baseColWidth="10" defaultColWidth="8.83203125" defaultRowHeight="15" x14ac:dyDescent="0.2"/>
  <cols>
    <col min="2" max="2" width="12" customWidth="1"/>
    <col min="3" max="3" width="15.1640625" customWidth="1"/>
    <col min="4" max="4" width="12.6640625" customWidth="1"/>
    <col min="5" max="5" width="14" customWidth="1"/>
    <col min="6" max="6" width="22.6640625" customWidth="1"/>
    <col min="9" max="9" width="13" customWidth="1"/>
    <col min="10" max="10" width="15.83203125" customWidth="1"/>
  </cols>
  <sheetData>
    <row r="1" spans="1:10" x14ac:dyDescent="0.2">
      <c r="A1" t="s">
        <v>52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43</v>
      </c>
      <c r="H1" t="s">
        <v>45</v>
      </c>
      <c r="I1" t="s">
        <v>58</v>
      </c>
      <c r="J1" t="s">
        <v>59</v>
      </c>
    </row>
    <row r="2" spans="1:10" x14ac:dyDescent="0.2">
      <c r="A2" t="s">
        <v>60</v>
      </c>
      <c r="B2" t="s">
        <v>61</v>
      </c>
      <c r="C2" t="s">
        <v>62</v>
      </c>
      <c r="D2" t="s">
        <v>63</v>
      </c>
      <c r="E2" t="s">
        <v>64</v>
      </c>
      <c r="F2" t="s">
        <v>65</v>
      </c>
      <c r="G2" t="s">
        <v>49</v>
      </c>
      <c r="I2" t="s">
        <v>66</v>
      </c>
      <c r="J2" t="s">
        <v>37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"/>
  <sheetViews>
    <sheetView workbookViewId="0"/>
  </sheetViews>
  <sheetFormatPr baseColWidth="10" defaultColWidth="8.83203125" defaultRowHeight="15" x14ac:dyDescent="0.2"/>
  <cols>
    <col min="1" max="1" width="10.1640625" customWidth="1"/>
    <col min="2" max="2" width="21" customWidth="1"/>
    <col min="5" max="5" width="17" customWidth="1"/>
    <col min="6" max="6" width="17.1640625" customWidth="1"/>
  </cols>
  <sheetData>
    <row r="1" spans="1:7" x14ac:dyDescent="0.2">
      <c r="A1" t="s">
        <v>56</v>
      </c>
      <c r="B1" t="s">
        <v>67</v>
      </c>
      <c r="C1" t="s">
        <v>68</v>
      </c>
      <c r="D1" t="s">
        <v>69</v>
      </c>
      <c r="E1" t="s">
        <v>70</v>
      </c>
      <c r="F1" t="s">
        <v>71</v>
      </c>
      <c r="G1" t="s">
        <v>45</v>
      </c>
    </row>
    <row r="2" spans="1:7" x14ac:dyDescent="0.2">
      <c r="A2" t="s">
        <v>72</v>
      </c>
      <c r="B2" t="s">
        <v>73</v>
      </c>
      <c r="C2">
        <v>0</v>
      </c>
      <c r="D2">
        <v>0</v>
      </c>
      <c r="E2">
        <v>0.1</v>
      </c>
      <c r="F2">
        <f>E2*D2</f>
        <v>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R6"/>
  <sheetViews>
    <sheetView workbookViewId="0"/>
  </sheetViews>
  <sheetFormatPr baseColWidth="10" defaultColWidth="8.83203125" defaultRowHeight="15" x14ac:dyDescent="0.2"/>
  <sheetData>
    <row r="1" spans="1:44" x14ac:dyDescent="0.2">
      <c r="A1" t="s">
        <v>74</v>
      </c>
      <c r="B1" t="s">
        <v>75</v>
      </c>
      <c r="C1" t="s">
        <v>76</v>
      </c>
      <c r="D1" t="s">
        <v>22</v>
      </c>
      <c r="E1" t="s">
        <v>77</v>
      </c>
      <c r="F1" t="s">
        <v>20</v>
      </c>
      <c r="G1" t="s">
        <v>78</v>
      </c>
      <c r="H1" t="s">
        <v>39</v>
      </c>
      <c r="I1" t="s">
        <v>79</v>
      </c>
      <c r="J1" t="s">
        <v>80</v>
      </c>
      <c r="K1" t="s">
        <v>81</v>
      </c>
      <c r="L1" t="s">
        <v>82</v>
      </c>
      <c r="M1" t="s">
        <v>40</v>
      </c>
      <c r="N1" t="s">
        <v>83</v>
      </c>
      <c r="O1" t="s">
        <v>84</v>
      </c>
      <c r="P1" t="s">
        <v>85</v>
      </c>
      <c r="Q1" t="s">
        <v>26</v>
      </c>
      <c r="R1" t="s">
        <v>25</v>
      </c>
      <c r="S1" t="s">
        <v>29</v>
      </c>
      <c r="T1" t="s">
        <v>86</v>
      </c>
      <c r="U1" t="s">
        <v>87</v>
      </c>
      <c r="V1" t="s">
        <v>88</v>
      </c>
      <c r="W1" t="s">
        <v>89</v>
      </c>
      <c r="X1" t="s">
        <v>90</v>
      </c>
      <c r="Y1" t="s">
        <v>91</v>
      </c>
      <c r="Z1" t="s">
        <v>92</v>
      </c>
      <c r="AA1" t="s">
        <v>93</v>
      </c>
      <c r="AB1" t="s">
        <v>94</v>
      </c>
      <c r="AC1" t="s">
        <v>68</v>
      </c>
      <c r="AD1" t="s">
        <v>69</v>
      </c>
      <c r="AE1" t="s">
        <v>95</v>
      </c>
      <c r="AF1" t="s">
        <v>96</v>
      </c>
      <c r="AG1" t="s">
        <v>97</v>
      </c>
      <c r="AH1" t="s">
        <v>98</v>
      </c>
      <c r="AI1" t="s">
        <v>99</v>
      </c>
      <c r="AJ1" t="s">
        <v>100</v>
      </c>
      <c r="AK1" t="s">
        <v>101</v>
      </c>
      <c r="AL1" t="s">
        <v>102</v>
      </c>
      <c r="AM1" t="s">
        <v>103</v>
      </c>
      <c r="AN1" t="s">
        <v>104</v>
      </c>
      <c r="AO1" t="s">
        <v>105</v>
      </c>
      <c r="AP1" t="s">
        <v>106</v>
      </c>
      <c r="AQ1" t="s">
        <v>107</v>
      </c>
      <c r="AR1" t="s">
        <v>108</v>
      </c>
    </row>
    <row r="2" spans="1:44" x14ac:dyDescent="0.2">
      <c r="A2" t="s">
        <v>109</v>
      </c>
      <c r="B2" t="s">
        <v>110</v>
      </c>
      <c r="C2" t="s">
        <v>111</v>
      </c>
      <c r="D2" t="s">
        <v>13</v>
      </c>
      <c r="E2">
        <v>19</v>
      </c>
      <c r="F2" t="s">
        <v>21</v>
      </c>
      <c r="G2" t="s">
        <v>112</v>
      </c>
      <c r="H2" t="s">
        <v>113</v>
      </c>
      <c r="I2" t="s">
        <v>114</v>
      </c>
      <c r="J2" t="s">
        <v>115</v>
      </c>
      <c r="K2" t="s">
        <v>116</v>
      </c>
      <c r="L2" t="s">
        <v>117</v>
      </c>
      <c r="M2" t="s">
        <v>118</v>
      </c>
      <c r="N2" t="s">
        <v>119</v>
      </c>
      <c r="O2" t="s">
        <v>120</v>
      </c>
      <c r="P2" t="s">
        <v>121</v>
      </c>
      <c r="S2" t="s">
        <v>66</v>
      </c>
      <c r="T2" t="s">
        <v>122</v>
      </c>
      <c r="U2" t="s">
        <v>123</v>
      </c>
      <c r="V2" t="s">
        <v>124</v>
      </c>
      <c r="W2">
        <v>3000000</v>
      </c>
      <c r="X2">
        <v>2000000</v>
      </c>
      <c r="Y2">
        <v>60000</v>
      </c>
      <c r="Z2">
        <v>3000</v>
      </c>
      <c r="AA2">
        <v>660</v>
      </c>
      <c r="AB2">
        <v>480</v>
      </c>
      <c r="AC2">
        <v>250</v>
      </c>
      <c r="AD2">
        <v>5000000</v>
      </c>
      <c r="AE2">
        <v>150000</v>
      </c>
      <c r="AF2">
        <v>80000</v>
      </c>
      <c r="AG2">
        <v>300000</v>
      </c>
      <c r="AH2">
        <v>0</v>
      </c>
      <c r="AI2">
        <f>AD2-X2-AE2-AF2-AG2-AH2</f>
        <v>2470000</v>
      </c>
      <c r="AJ2">
        <f>IFERROR(AD2/X2,0)</f>
        <v>2.5</v>
      </c>
      <c r="AK2">
        <f>IFERROR(X2/Y2*1000,0)</f>
        <v>33333.333333333336</v>
      </c>
      <c r="AL2">
        <f>IFERROR(X2/Z2,0)</f>
        <v>666.66666666666663</v>
      </c>
      <c r="AM2">
        <f>IFERROR(Z2/Y2,0)</f>
        <v>0.05</v>
      </c>
      <c r="AN2">
        <f>IFERROR(AC2/Z2,0)</f>
        <v>8.3333333333333329E-2</v>
      </c>
      <c r="AO2">
        <f>IFERROR(AD2/AC2,0)</f>
        <v>20000</v>
      </c>
      <c r="AP2">
        <f>IFERROR(AA2/Z2,0)</f>
        <v>0.22</v>
      </c>
      <c r="AQ2">
        <f>IFERROR(AB2/Z2,0)</f>
        <v>0.16</v>
      </c>
      <c r="AR2">
        <v>0</v>
      </c>
    </row>
    <row r="3" spans="1:44" x14ac:dyDescent="0.2">
      <c r="A3" t="s">
        <v>109</v>
      </c>
      <c r="B3" t="s">
        <v>110</v>
      </c>
      <c r="C3" t="s">
        <v>125</v>
      </c>
      <c r="D3" t="s">
        <v>126</v>
      </c>
      <c r="E3">
        <v>19</v>
      </c>
      <c r="F3" t="s">
        <v>21</v>
      </c>
      <c r="G3" t="s">
        <v>112</v>
      </c>
      <c r="H3" t="s">
        <v>113</v>
      </c>
      <c r="I3" t="s">
        <v>114</v>
      </c>
      <c r="J3" t="s">
        <v>115</v>
      </c>
      <c r="K3" t="s">
        <v>116</v>
      </c>
      <c r="L3" t="s">
        <v>117</v>
      </c>
      <c r="M3" t="s">
        <v>118</v>
      </c>
      <c r="N3" t="s">
        <v>119</v>
      </c>
      <c r="O3" t="s">
        <v>120</v>
      </c>
      <c r="P3" t="s">
        <v>121</v>
      </c>
      <c r="S3" t="s">
        <v>66</v>
      </c>
      <c r="T3" t="s">
        <v>122</v>
      </c>
      <c r="U3" t="s">
        <v>123</v>
      </c>
      <c r="V3" t="s">
        <v>124</v>
      </c>
      <c r="W3">
        <v>3000000</v>
      </c>
      <c r="X3">
        <v>2000000</v>
      </c>
      <c r="Y3">
        <v>60000</v>
      </c>
      <c r="Z3">
        <v>3000</v>
      </c>
      <c r="AA3">
        <v>660</v>
      </c>
      <c r="AB3">
        <v>480</v>
      </c>
      <c r="AC3">
        <v>250</v>
      </c>
      <c r="AD3">
        <v>5000000</v>
      </c>
      <c r="AE3">
        <v>150000</v>
      </c>
      <c r="AF3">
        <v>80000</v>
      </c>
      <c r="AG3">
        <v>300000</v>
      </c>
      <c r="AH3">
        <v>0</v>
      </c>
      <c r="AI3">
        <f>AD3-X3-AE3-AF3-AG3-AH3</f>
        <v>2470000</v>
      </c>
      <c r="AJ3">
        <f>IFERROR(AD3/X3,0)</f>
        <v>2.5</v>
      </c>
      <c r="AK3">
        <f>IFERROR(X3/Y3*1000,0)</f>
        <v>33333.333333333336</v>
      </c>
      <c r="AL3">
        <f>IFERROR(X3/Z3,0)</f>
        <v>666.66666666666663</v>
      </c>
      <c r="AM3">
        <f>IFERROR(Z3/Y3,0)</f>
        <v>0.05</v>
      </c>
      <c r="AN3">
        <f>IFERROR(AC3/Z3,0)</f>
        <v>8.3333333333333329E-2</v>
      </c>
      <c r="AO3">
        <f>IFERROR(AD3/AC3,0)</f>
        <v>20000</v>
      </c>
      <c r="AP3">
        <f>IFERROR(AA3/Z3,0)</f>
        <v>0.22</v>
      </c>
      <c r="AQ3">
        <f>IFERROR(AB3/Z3,0)</f>
        <v>0.16</v>
      </c>
      <c r="AR3">
        <v>0</v>
      </c>
    </row>
    <row r="4" spans="1:44" x14ac:dyDescent="0.2">
      <c r="A4" t="s">
        <v>109</v>
      </c>
      <c r="B4" t="s">
        <v>110</v>
      </c>
      <c r="C4" t="s">
        <v>127</v>
      </c>
      <c r="D4" t="s">
        <v>15</v>
      </c>
      <c r="E4">
        <v>20</v>
      </c>
      <c r="F4" t="s">
        <v>21</v>
      </c>
      <c r="G4" t="s">
        <v>112</v>
      </c>
      <c r="H4" t="s">
        <v>46</v>
      </c>
      <c r="I4" t="s">
        <v>114</v>
      </c>
      <c r="J4" t="s">
        <v>128</v>
      </c>
      <c r="K4" t="s">
        <v>116</v>
      </c>
      <c r="L4" t="s">
        <v>129</v>
      </c>
      <c r="M4" t="s">
        <v>47</v>
      </c>
      <c r="N4" t="s">
        <v>119</v>
      </c>
      <c r="O4" t="s">
        <v>130</v>
      </c>
      <c r="P4" t="s">
        <v>121</v>
      </c>
      <c r="Q4" t="s">
        <v>34</v>
      </c>
      <c r="R4" t="s">
        <v>131</v>
      </c>
      <c r="S4" t="s">
        <v>37</v>
      </c>
      <c r="T4" t="s">
        <v>122</v>
      </c>
      <c r="U4" t="s">
        <v>123</v>
      </c>
      <c r="V4" t="s">
        <v>124</v>
      </c>
      <c r="W4">
        <v>10000000</v>
      </c>
      <c r="X4">
        <v>8000000</v>
      </c>
      <c r="Y4">
        <v>300000</v>
      </c>
      <c r="Z4">
        <v>12000</v>
      </c>
      <c r="AA4">
        <v>2640</v>
      </c>
      <c r="AB4">
        <v>1920</v>
      </c>
      <c r="AC4">
        <v>1100</v>
      </c>
      <c r="AD4">
        <v>24000000</v>
      </c>
      <c r="AE4">
        <v>600000</v>
      </c>
      <c r="AF4">
        <v>320000</v>
      </c>
      <c r="AG4">
        <v>1100000</v>
      </c>
      <c r="AH4">
        <v>0</v>
      </c>
      <c r="AI4">
        <f>AD4-X4-AE4-AF4-AG4-AH4</f>
        <v>13980000</v>
      </c>
      <c r="AJ4">
        <f>IFERROR(AD4/X4,0)</f>
        <v>3</v>
      </c>
      <c r="AK4">
        <f>IFERROR(X4/Y4*1000,0)</f>
        <v>26666.666666666668</v>
      </c>
      <c r="AL4">
        <f>IFERROR(X4/Z4,0)</f>
        <v>666.66666666666663</v>
      </c>
      <c r="AM4">
        <f>IFERROR(Z4/Y4,0)</f>
        <v>0.04</v>
      </c>
      <c r="AN4">
        <f>IFERROR(AC4/Z4,0)</f>
        <v>9.166666666666666E-2</v>
      </c>
      <c r="AO4">
        <f>IFERROR(AD4/AC4,0)</f>
        <v>21818.18181818182</v>
      </c>
      <c r="AP4">
        <f>IFERROR(AA4/Z4,0)</f>
        <v>0.22</v>
      </c>
      <c r="AQ4">
        <f>IFERROR(AB4/Z4,0)</f>
        <v>0.16</v>
      </c>
      <c r="AR4">
        <v>24000000</v>
      </c>
    </row>
    <row r="5" spans="1:44" x14ac:dyDescent="0.2">
      <c r="A5" t="s">
        <v>109</v>
      </c>
      <c r="B5" t="s">
        <v>110</v>
      </c>
      <c r="C5" t="s">
        <v>132</v>
      </c>
      <c r="D5" t="s">
        <v>133</v>
      </c>
      <c r="E5">
        <v>19</v>
      </c>
      <c r="F5" t="s">
        <v>21</v>
      </c>
      <c r="G5" t="s">
        <v>112</v>
      </c>
      <c r="H5" t="s">
        <v>113</v>
      </c>
      <c r="I5" t="s">
        <v>114</v>
      </c>
      <c r="J5" t="s">
        <v>115</v>
      </c>
      <c r="K5" t="s">
        <v>116</v>
      </c>
      <c r="L5" t="s">
        <v>117</v>
      </c>
      <c r="M5" t="s">
        <v>118</v>
      </c>
      <c r="N5" t="s">
        <v>119</v>
      </c>
      <c r="O5" t="s">
        <v>120</v>
      </c>
      <c r="P5" t="s">
        <v>121</v>
      </c>
      <c r="S5" t="s">
        <v>66</v>
      </c>
      <c r="T5" t="s">
        <v>122</v>
      </c>
      <c r="U5" t="s">
        <v>123</v>
      </c>
      <c r="V5" t="s">
        <v>124</v>
      </c>
      <c r="W5">
        <v>3000000</v>
      </c>
      <c r="X5">
        <v>2000000</v>
      </c>
      <c r="Y5">
        <v>60000</v>
      </c>
      <c r="Z5">
        <v>3000</v>
      </c>
      <c r="AA5">
        <v>660</v>
      </c>
      <c r="AB5">
        <v>480</v>
      </c>
      <c r="AC5">
        <v>250</v>
      </c>
      <c r="AD5">
        <v>5000000</v>
      </c>
      <c r="AE5">
        <v>150000</v>
      </c>
      <c r="AF5">
        <v>80000</v>
      </c>
      <c r="AG5">
        <v>300000</v>
      </c>
      <c r="AH5">
        <v>0</v>
      </c>
      <c r="AI5">
        <f>AD5-X5-AE5-AF5-AG5-AH5</f>
        <v>2470000</v>
      </c>
      <c r="AJ5">
        <f>IFERROR(AD5/X5,0)</f>
        <v>2.5</v>
      </c>
      <c r="AK5">
        <f>IFERROR(X5/Y5*1000,0)</f>
        <v>33333.333333333336</v>
      </c>
      <c r="AL5">
        <f>IFERROR(X5/Z5,0)</f>
        <v>666.66666666666663</v>
      </c>
      <c r="AM5">
        <f>IFERROR(Z5/Y5,0)</f>
        <v>0.05</v>
      </c>
      <c r="AN5">
        <f>IFERROR(AC5/Z5,0)</f>
        <v>8.3333333333333329E-2</v>
      </c>
      <c r="AO5">
        <f>IFERROR(AD5/AC5,0)</f>
        <v>20000</v>
      </c>
      <c r="AP5">
        <f>IFERROR(AA5/Z5,0)</f>
        <v>0.22</v>
      </c>
      <c r="AQ5">
        <f>IFERROR(AB5/Z5,0)</f>
        <v>0.16</v>
      </c>
      <c r="AR5">
        <v>0</v>
      </c>
    </row>
    <row r="6" spans="1:44" x14ac:dyDescent="0.2">
      <c r="A6" t="s">
        <v>109</v>
      </c>
      <c r="B6" t="s">
        <v>110</v>
      </c>
      <c r="C6" t="s">
        <v>134</v>
      </c>
      <c r="D6" t="s">
        <v>17</v>
      </c>
      <c r="E6">
        <v>19</v>
      </c>
      <c r="F6" t="s">
        <v>21</v>
      </c>
      <c r="G6" t="s">
        <v>112</v>
      </c>
      <c r="H6" t="s">
        <v>113</v>
      </c>
      <c r="I6" t="s">
        <v>114</v>
      </c>
      <c r="J6" t="s">
        <v>115</v>
      </c>
      <c r="K6" t="s">
        <v>116</v>
      </c>
      <c r="L6" t="s">
        <v>117</v>
      </c>
      <c r="M6" t="s">
        <v>118</v>
      </c>
      <c r="N6" t="s">
        <v>119</v>
      </c>
      <c r="O6" t="s">
        <v>120</v>
      </c>
      <c r="P6" t="s">
        <v>121</v>
      </c>
      <c r="S6" t="s">
        <v>66</v>
      </c>
      <c r="T6" t="s">
        <v>122</v>
      </c>
      <c r="U6" t="s">
        <v>123</v>
      </c>
      <c r="V6" t="s">
        <v>124</v>
      </c>
      <c r="W6">
        <v>3000000</v>
      </c>
      <c r="X6">
        <v>2000000</v>
      </c>
      <c r="Y6">
        <v>60000</v>
      </c>
      <c r="Z6">
        <v>3000</v>
      </c>
      <c r="AA6">
        <v>660</v>
      </c>
      <c r="AB6">
        <v>480</v>
      </c>
      <c r="AC6">
        <v>250</v>
      </c>
      <c r="AD6">
        <v>5000000</v>
      </c>
      <c r="AE6">
        <v>150000</v>
      </c>
      <c r="AF6">
        <v>80000</v>
      </c>
      <c r="AG6">
        <v>300000</v>
      </c>
      <c r="AH6">
        <v>0</v>
      </c>
      <c r="AI6">
        <f>AD6-X6-AE6-AF6-AG6-AH6</f>
        <v>2470000</v>
      </c>
      <c r="AJ6">
        <f>IFERROR(AD6/X6,0)</f>
        <v>2.5</v>
      </c>
      <c r="AK6">
        <f>IFERROR(X6/Y6*1000,0)</f>
        <v>33333.333333333336</v>
      </c>
      <c r="AL6">
        <f>IFERROR(X6/Z6,0)</f>
        <v>666.66666666666663</v>
      </c>
      <c r="AM6">
        <f>IFERROR(Z6/Y6,0)</f>
        <v>0.05</v>
      </c>
      <c r="AN6">
        <f>IFERROR(AC6/Z6,0)</f>
        <v>8.3333333333333329E-2</v>
      </c>
      <c r="AO6">
        <f>IFERROR(AD6/AC6,0)</f>
        <v>20000</v>
      </c>
      <c r="AP6">
        <f>IFERROR(AA6/Z6,0)</f>
        <v>0.22</v>
      </c>
      <c r="AQ6">
        <f>IFERROR(AB6/Z6,0)</f>
        <v>0.16</v>
      </c>
      <c r="AR6">
        <v>0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6"/>
  <sheetViews>
    <sheetView workbookViewId="0">
      <selection activeCell="I1" sqref="H1:I1"/>
    </sheetView>
  </sheetViews>
  <sheetFormatPr baseColWidth="10" defaultColWidth="8.83203125" defaultRowHeight="15" x14ac:dyDescent="0.2"/>
  <cols>
    <col min="2" max="2" width="13.83203125" customWidth="1"/>
    <col min="3" max="3" width="11.6640625" customWidth="1"/>
    <col min="4" max="4" width="12.5" customWidth="1"/>
    <col min="5" max="5" width="11.83203125" customWidth="1"/>
    <col min="6" max="6" width="10.5" customWidth="1"/>
    <col min="7" max="7" width="11" customWidth="1"/>
    <col min="8" max="8" width="46.6640625" customWidth="1"/>
  </cols>
  <sheetData>
    <row r="1" spans="1:8" x14ac:dyDescent="0.2">
      <c r="A1" t="s">
        <v>22</v>
      </c>
      <c r="B1" t="s">
        <v>135</v>
      </c>
      <c r="C1" t="s">
        <v>136</v>
      </c>
      <c r="D1" t="s">
        <v>137</v>
      </c>
      <c r="E1" t="s">
        <v>138</v>
      </c>
      <c r="F1" t="s">
        <v>139</v>
      </c>
      <c r="G1" t="s">
        <v>140</v>
      </c>
      <c r="H1" t="s">
        <v>141</v>
      </c>
    </row>
    <row r="2" spans="1:8" x14ac:dyDescent="0.2">
      <c r="A2" t="s">
        <v>13</v>
      </c>
      <c r="B2">
        <v>8000000</v>
      </c>
      <c r="C2">
        <v>3</v>
      </c>
      <c r="D2">
        <f>IFERROR(SUMIFS(Performance_Log!X:X,Performance_Log!D:D,A2),0)</f>
        <v>2000000</v>
      </c>
      <c r="E2">
        <f>IFERROR(SUMIFS(Performance_Log!AD:AD,Performance_Log!D:D,A2),0)</f>
        <v>5000000</v>
      </c>
      <c r="F2">
        <f>IFERROR(E2/D2,0)</f>
        <v>2.5</v>
      </c>
      <c r="G2">
        <f>D2-B2</f>
        <v>-6000000</v>
      </c>
      <c r="H2" t="str">
        <f>IF(F2&lt;Settings!$B$3,"Turunkan Target ROI 10-15 persen, perkuat penawaran Live",IF(D2&lt;B2*0.8,"Naikkan anggaran 10-20 persen, atau longgarkan Target ROI","Pertahankan setelan, tambah slot Max Delivery bila Live ramai"))</f>
        <v>Naikkan anggaran 10-20 persen, atau longgarkan Target ROI</v>
      </c>
    </row>
    <row r="3" spans="1:8" x14ac:dyDescent="0.2">
      <c r="A3" t="s">
        <v>126</v>
      </c>
      <c r="B3">
        <v>8000000</v>
      </c>
      <c r="C3">
        <v>3</v>
      </c>
      <c r="D3">
        <f>IFERROR(SUMIFS(Performance_Log!X:X,Performance_Log!D:D,A3),0)</f>
        <v>2000000</v>
      </c>
      <c r="E3">
        <f>IFERROR(SUMIFS(Performance_Log!AD:AD,Performance_Log!D:D,A3),0)</f>
        <v>5000000</v>
      </c>
      <c r="F3">
        <f>IFERROR(E3/D3,0)</f>
        <v>2.5</v>
      </c>
      <c r="G3">
        <f>D3-B3</f>
        <v>-6000000</v>
      </c>
      <c r="H3" t="str">
        <f>IF(F3&lt;Settings!$B$3,"Turunkan Target ROI 10-15 persen, perkuat penawaran Live",IF(D3&lt;B3*0.8,"Naikkan anggaran 10-20 persen, atau longgarkan Target ROI","Pertahankan setelan, tambah slot Max Delivery bila Live ramai"))</f>
        <v>Naikkan anggaran 10-20 persen, atau longgarkan Target ROI</v>
      </c>
    </row>
    <row r="4" spans="1:8" x14ac:dyDescent="0.2">
      <c r="A4" t="s">
        <v>15</v>
      </c>
      <c r="B4">
        <v>20000000</v>
      </c>
      <c r="C4">
        <v>3</v>
      </c>
      <c r="D4">
        <f>IFERROR(SUMIFS(Performance_Log!X:X,Performance_Log!D:D,A4),0)</f>
        <v>8000000</v>
      </c>
      <c r="E4">
        <f>IFERROR(SUMIFS(Performance_Log!AD:AD,Performance_Log!D:D,A4),0)</f>
        <v>24000000</v>
      </c>
      <c r="F4">
        <f>IFERROR(E4/D4,0)</f>
        <v>3</v>
      </c>
      <c r="G4">
        <f>D4-B4</f>
        <v>-12000000</v>
      </c>
      <c r="H4" t="str">
        <f>IF(F4&lt;Settings!$B$3,"Turunkan Target ROI 10-15 persen, perkuat penawaran Live",IF(D4&lt;B4*0.8,"Naikkan anggaran 10-20 persen, atau longgarkan Target ROI","Pertahankan setelan, tambah slot Max Delivery bila Live ramai"))</f>
        <v>Naikkan anggaran 10-20 persen, atau longgarkan Target ROI</v>
      </c>
    </row>
    <row r="5" spans="1:8" x14ac:dyDescent="0.2">
      <c r="A5" t="s">
        <v>133</v>
      </c>
      <c r="B5">
        <v>8000000</v>
      </c>
      <c r="C5">
        <v>3</v>
      </c>
      <c r="D5">
        <f>IFERROR(SUMIFS(Performance_Log!X:X,Performance_Log!D:D,A5),0)</f>
        <v>2000000</v>
      </c>
      <c r="E5">
        <f>IFERROR(SUMIFS(Performance_Log!AD:AD,Performance_Log!D:D,A5),0)</f>
        <v>5000000</v>
      </c>
      <c r="F5">
        <f>IFERROR(E5/D5,0)</f>
        <v>2.5</v>
      </c>
      <c r="G5">
        <f>D5-B5</f>
        <v>-6000000</v>
      </c>
      <c r="H5" t="str">
        <f>IF(F5&lt;Settings!$B$3,"Turunkan Target ROI 10-15 persen, perkuat penawaran Live",IF(D5&lt;B5*0.8,"Naikkan anggaran 10-20 persen, atau longgarkan Target ROI","Pertahankan setelan, tambah slot Max Delivery bila Live ramai"))</f>
        <v>Naikkan anggaran 10-20 persen, atau longgarkan Target ROI</v>
      </c>
    </row>
    <row r="6" spans="1:8" x14ac:dyDescent="0.2">
      <c r="A6" t="s">
        <v>17</v>
      </c>
      <c r="B6">
        <v>8000000</v>
      </c>
      <c r="C6">
        <v>3</v>
      </c>
      <c r="D6">
        <f>IFERROR(SUMIFS(Performance_Log!X:X,Performance_Log!D:D,A6),0)</f>
        <v>2000000</v>
      </c>
      <c r="E6">
        <f>IFERROR(SUMIFS(Performance_Log!AD:AD,Performance_Log!D:D,A6),0)</f>
        <v>5000000</v>
      </c>
      <c r="F6">
        <f>IFERROR(E6/D6,0)</f>
        <v>2.5</v>
      </c>
      <c r="G6">
        <f>D6-B6</f>
        <v>-6000000</v>
      </c>
      <c r="H6" t="str">
        <f>IF(F6&lt;Settings!$B$3,"Turunkan Target ROI 10-15 persen, perkuat penawaran Live",IF(D6&lt;B6*0.8,"Naikkan anggaran 10-20 persen, atau longgarkan Target ROI","Pertahankan setelan, tambah slot Max Delivery bila Live ramai"))</f>
        <v>Naikkan anggaran 10-20 persen, atau longgarkan Target ROI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1"/>
  <sheetViews>
    <sheetView workbookViewId="0"/>
  </sheetViews>
  <sheetFormatPr baseColWidth="10" defaultColWidth="8.83203125" defaultRowHeight="15" x14ac:dyDescent="0.2"/>
  <cols>
    <col min="1" max="1" width="11.33203125" customWidth="1"/>
    <col min="2" max="2" width="12.1640625" customWidth="1"/>
  </cols>
  <sheetData>
    <row r="1" spans="1:2" x14ac:dyDescent="0.2">
      <c r="A1" t="s">
        <v>142</v>
      </c>
      <c r="B1" t="s">
        <v>9</v>
      </c>
    </row>
    <row r="2" spans="1:2" x14ac:dyDescent="0.2">
      <c r="A2" t="s">
        <v>143</v>
      </c>
      <c r="B2" t="str">
        <f>Settings!$B$4</f>
        <v>2025-11-09</v>
      </c>
    </row>
    <row r="3" spans="1:2" x14ac:dyDescent="0.2">
      <c r="A3" t="s">
        <v>144</v>
      </c>
      <c r="B3" t="str">
        <f>Settings!$B$6</f>
        <v>2025-11-13</v>
      </c>
    </row>
    <row r="4" spans="1:2" x14ac:dyDescent="0.2">
      <c r="A4" t="s">
        <v>145</v>
      </c>
      <c r="B4">
        <f>IFERROR(SUMIFS(Performance_Log!AD:AD,Performance_Log!D:D,"&gt;="&amp;$B$2,Performance_Log!D:D,"&lt;="&amp;$B$3),0)</f>
        <v>0</v>
      </c>
    </row>
    <row r="5" spans="1:2" x14ac:dyDescent="0.2">
      <c r="A5" t="s">
        <v>146</v>
      </c>
      <c r="B5">
        <f>IFERROR(SUMIFS(Performance_Log!AC:AC,Performance_Log!D:D,"&gt;="&amp;$B$2,Performance_Log!D:D,"&lt;="&amp;$B$3),0)</f>
        <v>0</v>
      </c>
    </row>
    <row r="6" spans="1:2" x14ac:dyDescent="0.2">
      <c r="A6" t="s">
        <v>147</v>
      </c>
      <c r="B6">
        <f>IFERROR(SUMIFS(Performance_Log!X:X,Performance_Log!D:D,"&gt;="&amp;$B$2,Performance_Log!D:D,"&lt;="&amp;$B$3),0)</f>
        <v>0</v>
      </c>
    </row>
    <row r="7" spans="1:2" x14ac:dyDescent="0.2">
      <c r="A7" t="s">
        <v>100</v>
      </c>
      <c r="B7">
        <f>IFERROR(B3/B5,0)</f>
        <v>0</v>
      </c>
    </row>
    <row r="8" spans="1:2" x14ac:dyDescent="0.2">
      <c r="A8" t="s">
        <v>102</v>
      </c>
      <c r="B8">
        <f>IFERROR(B5/IFERROR(SUMIFS(Performance_Log!Z:Z,Performance_Log!D:D,"&gt;="&amp;$B$2,Performance_Log!D:D,"&lt;="&amp;$B$3),0),0)</f>
        <v>0</v>
      </c>
    </row>
    <row r="9" spans="1:2" x14ac:dyDescent="0.2">
      <c r="A9" t="s">
        <v>103</v>
      </c>
      <c r="B9">
        <f>IFERROR(IFERROR(SUMIFS(Performance_Log!Z:Z,Performance_Log!D:D,"&gt;="&amp;$B$2,Performance_Log!D:D,"&lt;="&amp;$B$3),0)/IFERROR(SUMIFS(Performance_Log!Y:Y,Performance_Log!D:D,"&gt;="&amp;$B$2,Performance_Log!D:D,"&lt;="&amp;$B$3),0),0)</f>
        <v>0</v>
      </c>
    </row>
    <row r="10" spans="1:2" x14ac:dyDescent="0.2">
      <c r="A10" t="s">
        <v>104</v>
      </c>
      <c r="B10">
        <f>IFERROR(IFERROR(SUMIFS(Performance_Log!AC:AC,Performance_Log!D:D,"&gt;="&amp;$B$2,Performance_Log!D:D,"&lt;="&amp;$B$3),0)/IFERROR(SUMIFS(Performance_Log!Z:Z,Performance_Log!D:D,"&gt;="&amp;$B$2,Performance_Log!D:D,"&lt;="&amp;$B$3),0),0)</f>
        <v>0</v>
      </c>
    </row>
    <row r="11" spans="1:2" x14ac:dyDescent="0.2">
      <c r="A11" t="s">
        <v>105</v>
      </c>
      <c r="B11">
        <f>IFERROR(B3/B4,0)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README</vt:lpstr>
      <vt:lpstr>Settings</vt:lpstr>
      <vt:lpstr>Live_Schedule</vt:lpstr>
      <vt:lpstr>Campaign_Plan</vt:lpstr>
      <vt:lpstr>Creative_Tracker</vt:lpstr>
      <vt:lpstr>Affiliate_Tracker</vt:lpstr>
      <vt:lpstr>Performance_Log</vt:lpstr>
      <vt:lpstr>Daily_Pacing</vt:lpstr>
      <vt:lpstr>Dashboard</vt:lpstr>
      <vt:lpstr>Charts_Data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2025-11-02T07:33:46Z</dcterms:created>
  <dcterms:modified xsi:type="dcterms:W3CDTF">2025-11-02T07:39:20Z</dcterms:modified>
</cp:coreProperties>
</file>